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0225"/>
  <workbookPr autoCompressPictures="0"/>
  <bookViews>
    <workbookView xWindow="0" yWindow="0" windowWidth="25600" windowHeight="16060" tabRatio="234"/>
  </bookViews>
  <sheets>
    <sheet name="riservato" sheetId="1" r:id="rId1"/>
    <sheet name="pubblico" sheetId="3" r:id="rId2"/>
  </sheets>
  <definedNames>
    <definedName name="_xlnm._FilterDatabase" localSheetId="0" hidden="1">riservato!$A$9:$N$15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7" i="1" l="1"/>
  <c r="L7" i="1"/>
  <c r="M7" i="1"/>
  <c r="N7" i="1"/>
  <c r="O7" i="1"/>
  <c r="P7" i="1"/>
  <c r="D12" i="1"/>
  <c r="E12" i="1"/>
  <c r="D14" i="1"/>
  <c r="E14" i="1"/>
  <c r="D11" i="1"/>
  <c r="E11" i="1"/>
  <c r="D16" i="1"/>
  <c r="E16" i="1"/>
  <c r="D17" i="1"/>
  <c r="E17" i="1"/>
  <c r="D19" i="1"/>
  <c r="E19" i="1"/>
  <c r="D10" i="1"/>
  <c r="E10" i="1"/>
  <c r="D13" i="1"/>
  <c r="E13" i="1"/>
  <c r="D18" i="1"/>
  <c r="E18" i="1"/>
  <c r="D15" i="1"/>
  <c r="E15" i="1"/>
  <c r="D20" i="1"/>
  <c r="E20" i="1"/>
  <c r="D21" i="1"/>
  <c r="E21" i="1"/>
  <c r="D22" i="1"/>
  <c r="E22" i="1"/>
  <c r="D23" i="1"/>
  <c r="E23" i="1"/>
  <c r="D24" i="1"/>
  <c r="E24" i="1"/>
  <c r="D25" i="1"/>
  <c r="E25" i="1"/>
  <c r="D4" i="1"/>
  <c r="G25" i="1"/>
  <c r="F25" i="1"/>
  <c r="G24" i="1"/>
  <c r="F24" i="1"/>
  <c r="G23" i="1"/>
  <c r="F23" i="1"/>
  <c r="G22" i="1"/>
  <c r="F22" i="1"/>
  <c r="G21" i="1"/>
  <c r="F21" i="1"/>
  <c r="G20" i="1"/>
  <c r="F20" i="1"/>
  <c r="G15" i="1"/>
  <c r="F15" i="1"/>
  <c r="C5" i="1"/>
  <c r="C6" i="1"/>
  <c r="D75" i="1"/>
  <c r="F75" i="1"/>
  <c r="C7" i="1"/>
  <c r="C4" i="1"/>
  <c r="F71" i="1"/>
  <c r="F70" i="1"/>
  <c r="F69" i="1"/>
  <c r="E71" i="1"/>
  <c r="E70" i="1"/>
  <c r="G70" i="1"/>
  <c r="E69" i="1"/>
  <c r="G71" i="1"/>
  <c r="G69" i="1"/>
  <c r="F54" i="1"/>
  <c r="G54" i="1"/>
  <c r="F55" i="1"/>
  <c r="G55" i="1"/>
  <c r="F56" i="1"/>
  <c r="G56" i="1"/>
  <c r="F57" i="1"/>
  <c r="G57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S9" i="1" a="1"/>
  <c r="S10" i="1"/>
  <c r="I5" i="1"/>
  <c r="I6" i="1"/>
  <c r="G14" i="1"/>
  <c r="D78" i="1"/>
  <c r="E78" i="1"/>
  <c r="G78" i="1"/>
  <c r="E75" i="1"/>
  <c r="G75" i="1"/>
  <c r="D76" i="1"/>
  <c r="G12" i="1"/>
  <c r="D77" i="1"/>
  <c r="F13" i="1"/>
  <c r="F11" i="1"/>
  <c r="G16" i="1"/>
  <c r="F10" i="1"/>
  <c r="G10" i="1"/>
  <c r="G18" i="1"/>
  <c r="F18" i="1"/>
  <c r="F17" i="1"/>
  <c r="G17" i="1"/>
  <c r="S13" i="1"/>
  <c r="S9" i="1"/>
  <c r="S24" i="1"/>
  <c r="S18" i="1"/>
  <c r="S15" i="1"/>
  <c r="S22" i="1"/>
  <c r="S20" i="1"/>
  <c r="S16" i="1"/>
  <c r="S14" i="1"/>
  <c r="S12" i="1"/>
  <c r="S25" i="1"/>
  <c r="S19" i="1"/>
  <c r="S23" i="1"/>
  <c r="S21" i="1"/>
  <c r="S17" i="1"/>
  <c r="S11" i="1"/>
  <c r="F16" i="1"/>
  <c r="F14" i="1"/>
  <c r="G13" i="1"/>
  <c r="F12" i="1"/>
  <c r="F78" i="1"/>
  <c r="G11" i="1"/>
  <c r="E77" i="1"/>
  <c r="G77" i="1"/>
  <c r="F77" i="1"/>
  <c r="E76" i="1"/>
  <c r="G76" i="1"/>
  <c r="F76" i="1"/>
  <c r="F19" i="1"/>
  <c r="G19" i="1"/>
  <c r="D9" i="1"/>
  <c r="E9" i="1"/>
  <c r="F9" i="1"/>
  <c r="F5" i="1"/>
  <c r="F7" i="1"/>
  <c r="G9" i="1"/>
  <c r="G6" i="1"/>
  <c r="G7" i="1"/>
  <c r="D6" i="1"/>
  <c r="D7" i="1"/>
  <c r="T9" i="1" a="1"/>
  <c r="T20" i="1"/>
  <c r="T24" i="1"/>
  <c r="T9" i="1"/>
  <c r="T11" i="1"/>
  <c r="T13" i="1"/>
  <c r="T15" i="1"/>
  <c r="T17" i="1"/>
  <c r="T19" i="1"/>
  <c r="T21" i="1"/>
  <c r="T23" i="1"/>
  <c r="T25" i="1"/>
  <c r="T14" i="1"/>
  <c r="T22" i="1"/>
  <c r="T10" i="1"/>
  <c r="T12" i="1"/>
  <c r="T16" i="1"/>
  <c r="T18" i="1"/>
  <c r="D5" i="1"/>
</calcChain>
</file>

<file path=xl/sharedStrings.xml><?xml version="1.0" encoding="utf-8"?>
<sst xmlns="http://schemas.openxmlformats.org/spreadsheetml/2006/main" count="44" uniqueCount="37">
  <si>
    <t>NOME</t>
  </si>
  <si>
    <t>MATRICOLA</t>
  </si>
  <si>
    <t>FISICA</t>
  </si>
  <si>
    <t>TOTALE</t>
  </si>
  <si>
    <t>totale</t>
  </si>
  <si>
    <t>frequency</t>
  </si>
  <si>
    <t>over</t>
  </si>
  <si>
    <t>matematica</t>
  </si>
  <si>
    <t>fisica</t>
  </si>
  <si>
    <t>es3</t>
  </si>
  <si>
    <t>corso</t>
  </si>
  <si>
    <t>fattore correttivo</t>
  </si>
  <si>
    <t>SOLO FISICA</t>
  </si>
  <si>
    <t>Ammessi</t>
  </si>
  <si>
    <t>Orale ridotto</t>
  </si>
  <si>
    <t>Differenza</t>
  </si>
  <si>
    <t>es1-a</t>
  </si>
  <si>
    <t>es1-b</t>
  </si>
  <si>
    <t>voti parziali =&gt;</t>
  </si>
  <si>
    <t>es1-c</t>
  </si>
  <si>
    <t>es2</t>
  </si>
  <si>
    <t>CESARINI</t>
  </si>
  <si>
    <t>PEPPOLONI</t>
  </si>
  <si>
    <t>SOLO MATEMATICA (IN TRENTESIMI)</t>
  </si>
  <si>
    <t>SONIA</t>
  </si>
  <si>
    <t>soglia 16</t>
  </si>
  <si>
    <t>soglia 18</t>
  </si>
  <si>
    <t>AVG-MERIT-FINAL</t>
  </si>
  <si>
    <t>C.d.L. Chimica e Tecnologia Farmaceutiche (CTF)</t>
  </si>
  <si>
    <t>ammesso</t>
  </si>
  <si>
    <t>cellulare</t>
  </si>
  <si>
    <t>copiato</t>
  </si>
  <si>
    <t>forse copiato</t>
  </si>
  <si>
    <t/>
  </si>
  <si>
    <t>Risultati prova scritta di FISICA 26/06/2015</t>
  </si>
  <si>
    <t>Sguerri Perla</t>
  </si>
  <si>
    <t>Fioretti Silvia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</si>
</sst>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0"/>
      <name val="Arial"/>
      <family val="2"/>
    </font>
    <font>
      <sz val="10"/>
      <name val="Arial"/>
    </font>
    <font>
      <sz val="8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0"/>
      <color rgb="FFFF0000"/>
      <name val="Arial"/>
    </font>
    <font>
      <sz val="10"/>
      <color rgb="FFFF6600"/>
      <name val="Arial"/>
    </font>
    <font>
      <b/>
      <u/>
      <sz val="10"/>
      <color rgb="FF0000FF"/>
      <name val="Arial"/>
    </font>
    <font>
      <u/>
      <sz val="10"/>
      <color rgb="FF0000FF"/>
      <name val="Arial"/>
    </font>
    <font>
      <b/>
      <sz val="10"/>
      <color rgb="FF0000FF"/>
      <name val="Arial"/>
    </font>
    <font>
      <sz val="10"/>
      <color rgb="FF0000FF"/>
      <name val="Arial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30">
    <xf numFmtId="0" fontId="0" fillId="0" borderId="0"/>
    <xf numFmtId="9" fontId="1" fillId="0" borderId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1" xfId="0" applyFont="1" applyBorder="1"/>
    <xf numFmtId="1" fontId="0" fillId="0" borderId="0" xfId="0" applyNumberFormat="1"/>
    <xf numFmtId="0" fontId="0" fillId="0" borderId="1" xfId="0" applyBorder="1"/>
    <xf numFmtId="9" fontId="1" fillId="0" borderId="0" xfId="1"/>
    <xf numFmtId="0" fontId="0" fillId="0" borderId="0" xfId="0" applyFont="1" applyBorder="1"/>
    <xf numFmtId="2" fontId="0" fillId="0" borderId="0" xfId="0" applyNumberFormat="1"/>
    <xf numFmtId="2" fontId="0" fillId="0" borderId="0" xfId="0" applyNumberFormat="1" applyAlignment="1"/>
    <xf numFmtId="164" fontId="0" fillId="0" borderId="0" xfId="0" applyNumberFormat="1" applyFont="1" applyBorder="1"/>
    <xf numFmtId="164" fontId="0" fillId="0" borderId="1" xfId="0" applyNumberFormat="1" applyFont="1" applyBorder="1"/>
    <xf numFmtId="164" fontId="0" fillId="0" borderId="0" xfId="0" applyNumberFormat="1"/>
    <xf numFmtId="0" fontId="3" fillId="2" borderId="0" xfId="0" applyFont="1" applyFill="1" applyAlignment="1">
      <alignment horizontal="center"/>
    </xf>
    <xf numFmtId="1" fontId="0" fillId="0" borderId="1" xfId="0" applyNumberFormat="1" applyFont="1" applyBorder="1"/>
    <xf numFmtId="0" fontId="3" fillId="0" borderId="0" xfId="0" applyFont="1" applyFill="1"/>
    <xf numFmtId="0" fontId="0" fillId="0" borderId="0" xfId="0" applyAlignment="1">
      <alignment horizontal="center"/>
    </xf>
    <xf numFmtId="0" fontId="0" fillId="0" borderId="0" xfId="0" applyAlignment="1"/>
    <xf numFmtId="164" fontId="4" fillId="0" borderId="0" xfId="0" applyNumberFormat="1" applyFont="1"/>
    <xf numFmtId="9" fontId="4" fillId="3" borderId="0" xfId="1" applyFont="1" applyFill="1"/>
    <xf numFmtId="0" fontId="0" fillId="3" borderId="0" xfId="0" applyFill="1"/>
    <xf numFmtId="0" fontId="3" fillId="4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6" fillId="0" borderId="1" xfId="0" applyNumberFormat="1" applyFont="1" applyBorder="1"/>
    <xf numFmtId="1" fontId="6" fillId="0" borderId="1" xfId="0" applyNumberFormat="1" applyFont="1" applyBorder="1"/>
    <xf numFmtId="0" fontId="0" fillId="0" borderId="0" xfId="0" applyFont="1" applyFill="1" applyBorder="1"/>
    <xf numFmtId="0" fontId="6" fillId="0" borderId="1" xfId="0" applyFont="1" applyBorder="1"/>
    <xf numFmtId="0" fontId="6" fillId="0" borderId="0" xfId="0" applyFont="1"/>
    <xf numFmtId="164" fontId="6" fillId="0" borderId="0" xfId="0" applyNumberFormat="1" applyFont="1"/>
    <xf numFmtId="1" fontId="6" fillId="0" borderId="0" xfId="0" applyNumberFormat="1" applyFont="1"/>
    <xf numFmtId="0" fontId="6" fillId="0" borderId="0" xfId="0" applyFont="1" applyBorder="1"/>
    <xf numFmtId="164" fontId="0" fillId="0" borderId="0" xfId="0" applyNumberFormat="1" applyBorder="1"/>
    <xf numFmtId="164" fontId="3" fillId="0" borderId="1" xfId="0" applyNumberFormat="1" applyFont="1" applyBorder="1"/>
    <xf numFmtId="1" fontId="3" fillId="0" borderId="1" xfId="0" applyNumberFormat="1" applyFont="1" applyBorder="1"/>
    <xf numFmtId="0" fontId="3" fillId="0" borderId="0" xfId="0" applyFont="1" applyBorder="1"/>
    <xf numFmtId="0" fontId="3" fillId="0" borderId="0" xfId="0" applyFont="1"/>
    <xf numFmtId="164" fontId="3" fillId="0" borderId="0" xfId="0" applyNumberFormat="1" applyFont="1" applyBorder="1"/>
    <xf numFmtId="164" fontId="3" fillId="0" borderId="0" xfId="0" applyNumberFormat="1" applyFont="1"/>
    <xf numFmtId="0" fontId="9" fillId="0" borderId="0" xfId="0" applyFont="1" applyBorder="1"/>
    <xf numFmtId="0" fontId="0" fillId="0" borderId="2" xfId="0" applyBorder="1"/>
    <xf numFmtId="0" fontId="9" fillId="0" borderId="0" xfId="0" applyFont="1"/>
    <xf numFmtId="0" fontId="3" fillId="5" borderId="0" xfId="0" applyFont="1" applyFill="1"/>
    <xf numFmtId="0" fontId="10" fillId="0" borderId="0" xfId="0" applyFont="1"/>
    <xf numFmtId="0" fontId="11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/>
    </xf>
  </cellXfs>
  <cellStyles count="30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hPercent val="100"/>
      <c:rotY val="20"/>
      <c:depthPercent val="100"/>
      <c:rAngAx val="0"/>
      <c:perspective val="30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071430774246296"/>
          <c:y val="0.0350620605707846"/>
          <c:w val="0.739308513449163"/>
          <c:h val="0.85520939044392"/>
        </c:manualLayout>
      </c:layout>
      <c:bar3DChart>
        <c:barDir val="col"/>
        <c:grouping val="standard"/>
        <c:varyColors val="0"/>
        <c:ser>
          <c:idx val="0"/>
          <c:order val="0"/>
          <c:tx>
            <c:v>Matematica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riservato!$R$9:$R$25</c:f>
              <c:strCache>
                <c:ptCount val="17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over</c:v>
                </c:pt>
              </c:strCache>
            </c:strRef>
          </c:cat>
          <c:val>
            <c:numRef>
              <c:f>riservato!$S$9:$S$25</c:f>
              <c:numCache>
                <c:formatCode>General</c:formatCode>
                <c:ptCount val="17"/>
                <c:pt idx="0">
                  <c:v>0.0</c:v>
                </c:pt>
                <c:pt idx="1">
                  <c:v>0.0</c:v>
                </c:pt>
                <c:pt idx="2">
                  <c:v>0.0</c:v>
                </c:pt>
                <c:pt idx="3">
                  <c:v>0.0</c:v>
                </c:pt>
                <c:pt idx="4">
                  <c:v>0.0</c:v>
                </c:pt>
                <c:pt idx="5">
                  <c:v>0.0</c:v>
                </c:pt>
                <c:pt idx="6">
                  <c:v>0.0</c:v>
                </c:pt>
                <c:pt idx="7">
                  <c:v>2.0</c:v>
                </c:pt>
                <c:pt idx="8">
                  <c:v>0.0</c:v>
                </c:pt>
                <c:pt idx="9">
                  <c:v>0.0</c:v>
                </c:pt>
                <c:pt idx="10">
                  <c:v>0.0</c:v>
                </c:pt>
                <c:pt idx="11">
                  <c:v>0.0</c:v>
                </c:pt>
                <c:pt idx="12">
                  <c:v>0.0</c:v>
                </c:pt>
                <c:pt idx="13">
                  <c:v>0.0</c:v>
                </c:pt>
                <c:pt idx="14">
                  <c:v>0.0</c:v>
                </c:pt>
                <c:pt idx="15">
                  <c:v>1.0</c:v>
                </c:pt>
                <c:pt idx="16">
                  <c:v>0.0</c:v>
                </c:pt>
              </c:numCache>
            </c:numRef>
          </c:val>
        </c:ser>
        <c:ser>
          <c:idx val="1"/>
          <c:order val="1"/>
          <c:tx>
            <c:v>Fisica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riservato!$T$9:$T$25</c:f>
              <c:numCache>
                <c:formatCode>General</c:formatCode>
                <c:ptCount val="17"/>
                <c:pt idx="0">
                  <c:v>15.0</c:v>
                </c:pt>
                <c:pt idx="1">
                  <c:v>0.0</c:v>
                </c:pt>
                <c:pt idx="2">
                  <c:v>0.0</c:v>
                </c:pt>
                <c:pt idx="3">
                  <c:v>0.0</c:v>
                </c:pt>
                <c:pt idx="4">
                  <c:v>0.0</c:v>
                </c:pt>
                <c:pt idx="5">
                  <c:v>0.0</c:v>
                </c:pt>
                <c:pt idx="6">
                  <c:v>0.0</c:v>
                </c:pt>
                <c:pt idx="7">
                  <c:v>0.0</c:v>
                </c:pt>
                <c:pt idx="8">
                  <c:v>0.0</c:v>
                </c:pt>
                <c:pt idx="9">
                  <c:v>0.0</c:v>
                </c:pt>
                <c:pt idx="10">
                  <c:v>0.0</c:v>
                </c:pt>
                <c:pt idx="11">
                  <c:v>1.0</c:v>
                </c:pt>
                <c:pt idx="12">
                  <c:v>0.0</c:v>
                </c:pt>
                <c:pt idx="13">
                  <c:v>0.0</c:v>
                </c:pt>
                <c:pt idx="14">
                  <c:v>0.0</c:v>
                </c:pt>
                <c:pt idx="15">
                  <c:v>0.0</c:v>
                </c:pt>
                <c:pt idx="16">
                  <c:v>1.0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-2042030344"/>
        <c:axId val="-2055714376"/>
        <c:axId val="2134273384"/>
      </c:bar3DChart>
      <c:catAx>
        <c:axId val="-20420303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it-IT"/>
                  <a:t>Voto</a:t>
                </a:r>
              </a:p>
            </c:rich>
          </c:tx>
          <c:layout>
            <c:manualLayout>
              <c:xMode val="edge"/>
              <c:yMode val="edge"/>
              <c:x val="0.297628323982438"/>
              <c:y val="0.76679205040198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2055714376"/>
        <c:crosses val="autoZero"/>
        <c:auto val="1"/>
        <c:lblAlgn val="ctr"/>
        <c:lblOffset val="100"/>
        <c:tickLblSkip val="1"/>
        <c:tickMarkSkip val="1"/>
        <c:noMultiLvlLbl val="1"/>
      </c:catAx>
      <c:valAx>
        <c:axId val="-20557143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2042030344"/>
        <c:crosses val="autoZero"/>
        <c:crossBetween val="between"/>
      </c:valAx>
      <c:serAx>
        <c:axId val="2134273384"/>
        <c:scaling>
          <c:orientation val="minMax"/>
        </c:scaling>
        <c:delete val="1"/>
        <c:axPos val="b"/>
        <c:majorTickMark val="out"/>
        <c:minorTickMark val="none"/>
        <c:tickLblPos val="none"/>
        <c:crossAx val="-2055714376"/>
        <c:crosses val="autoZero"/>
      </c:ser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25689357637635"/>
          <c:y val="0.461539289837291"/>
          <c:w val="0.163608883751916"/>
          <c:h val="0.090729990112182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.0" l="0.75" r="0.75" t="1.0" header="0.5" footer="0.5"/>
    <c:pageSetup paperSize="9" orientation="landscape" horizontalDpi="-3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0</xdr:colOff>
      <xdr:row>25</xdr:row>
      <xdr:rowOff>95250</xdr:rowOff>
    </xdr:from>
    <xdr:to>
      <xdr:col>25</xdr:col>
      <xdr:colOff>57150</xdr:colOff>
      <xdr:row>55</xdr:row>
      <xdr:rowOff>66675</xdr:rowOff>
    </xdr:to>
    <xdr:graphicFrame macro="">
      <xdr:nvGraphicFramePr>
        <xdr:cNvPr id="103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Right="0"/>
    <pageSetUpPr fitToPage="1"/>
  </sheetPr>
  <dimension ref="A1:T78"/>
  <sheetViews>
    <sheetView tabSelected="1" workbookViewId="0">
      <pane xSplit="2" ySplit="8" topLeftCell="C9" activePane="bottomRight" state="frozenSplit"/>
      <selection pane="topRight" activeCell="C1" sqref="C1"/>
      <selection pane="bottomLeft" activeCell="A7" sqref="A7"/>
      <selection pane="bottomRight" sqref="A1:O10"/>
    </sheetView>
  </sheetViews>
  <sheetFormatPr baseColWidth="10" defaultColWidth="11.5" defaultRowHeight="12" outlineLevelCol="1" x14ac:dyDescent="0"/>
  <cols>
    <col min="1" max="1" width="17.83203125" customWidth="1"/>
    <col min="2" max="2" width="11.5" customWidth="1"/>
    <col min="3" max="3" width="14.83203125" customWidth="1"/>
    <col min="4" max="9" width="11.5" customWidth="1"/>
    <col min="10" max="10" width="13.1640625" bestFit="1" customWidth="1"/>
    <col min="11" max="16" width="11.5" customWidth="1" outlineLevel="1"/>
    <col min="17" max="17" width="13" customWidth="1" outlineLevel="1"/>
  </cols>
  <sheetData>
    <row r="1" spans="1:20">
      <c r="A1" s="43" t="s">
        <v>34</v>
      </c>
      <c r="B1" s="43"/>
      <c r="C1" s="43"/>
      <c r="D1" s="43"/>
      <c r="E1" s="43"/>
      <c r="F1" s="43"/>
      <c r="G1" s="43"/>
      <c r="H1" s="43"/>
      <c r="I1" s="40" t="s">
        <v>30</v>
      </c>
      <c r="J1" s="39" t="s">
        <v>31</v>
      </c>
      <c r="K1" s="41" t="s">
        <v>32</v>
      </c>
    </row>
    <row r="2" spans="1:20">
      <c r="A2" s="44" t="s">
        <v>28</v>
      </c>
      <c r="B2" s="44"/>
      <c r="C2" s="44"/>
      <c r="D2" s="44"/>
      <c r="E2" s="44"/>
      <c r="F2" s="44"/>
      <c r="G2" s="44"/>
      <c r="H2" s="44"/>
      <c r="I2" s="13"/>
    </row>
    <row r="3" spans="1:20">
      <c r="C3" s="18" t="s">
        <v>11</v>
      </c>
      <c r="D3" s="17">
        <v>1.08</v>
      </c>
    </row>
    <row r="4" spans="1:20">
      <c r="A4" t="s">
        <v>4</v>
      </c>
      <c r="C4">
        <f>COUNTA(C9:C67)</f>
        <v>0</v>
      </c>
      <c r="D4">
        <f>COUNTA(A9:A67)</f>
        <v>2</v>
      </c>
    </row>
    <row r="5" spans="1:20">
      <c r="A5" t="s">
        <v>25</v>
      </c>
      <c r="B5">
        <v>16</v>
      </c>
      <c r="C5">
        <f>COUNTIF(C9:C67,"&gt;=16")</f>
        <v>0</v>
      </c>
      <c r="D5">
        <f>COUNTIF(E9:E67,"&gt;=16")</f>
        <v>1</v>
      </c>
      <c r="F5">
        <f>COUNTIF(F9:F67,"ammesso")</f>
        <v>1</v>
      </c>
      <c r="I5" s="6" t="e">
        <f>AVERAGE(I9:I67)</f>
        <v>#DIV/0!</v>
      </c>
      <c r="K5" s="20">
        <v>15</v>
      </c>
      <c r="L5" s="20"/>
      <c r="M5" s="20"/>
      <c r="N5" s="20">
        <v>15</v>
      </c>
      <c r="O5" s="20">
        <v>0</v>
      </c>
      <c r="P5" s="14"/>
    </row>
    <row r="6" spans="1:20">
      <c r="A6" t="s">
        <v>26</v>
      </c>
      <c r="B6">
        <v>18</v>
      </c>
      <c r="C6">
        <f>COUNTIF(C9:C67,"&gt;=18")</f>
        <v>0</v>
      </c>
      <c r="D6">
        <f>COUNTIF(E9:E67,"&gt;=18")</f>
        <v>0</v>
      </c>
      <c r="G6">
        <f>COUNTIF(G9:G67,"ridotto")</f>
        <v>0</v>
      </c>
      <c r="I6" s="7" t="e">
        <f>STDEV(I9:I67)</f>
        <v>#DIV/0!</v>
      </c>
      <c r="K6" s="21">
        <v>10</v>
      </c>
      <c r="L6" s="21">
        <v>0</v>
      </c>
      <c r="M6" s="21"/>
      <c r="N6" s="21">
        <v>10</v>
      </c>
      <c r="O6" s="21">
        <v>10</v>
      </c>
      <c r="P6" s="21"/>
    </row>
    <row r="7" spans="1:20">
      <c r="C7" s="16" t="e">
        <f>AVERAGE(C9:C67)</f>
        <v>#DIV/0!</v>
      </c>
      <c r="D7" s="16">
        <f>AVERAGE(D9:D67)</f>
        <v>1.5342352941176471</v>
      </c>
      <c r="F7" s="4" t="e">
        <f>F5/C4</f>
        <v>#DIV/0!</v>
      </c>
      <c r="G7" s="4" t="e">
        <f>G6/C4</f>
        <v>#DIV/0!</v>
      </c>
      <c r="H7" s="4"/>
      <c r="K7" s="14">
        <f>K6/SUM(K6:M6)*$K$5</f>
        <v>15</v>
      </c>
      <c r="L7" s="14">
        <f>L6/SUM(K6:M6)*$K$5</f>
        <v>0</v>
      </c>
      <c r="M7" s="14">
        <f>M6/SUM(K6:M6)*$K$5</f>
        <v>0</v>
      </c>
      <c r="N7" s="14">
        <f>N6/N6*$N$5</f>
        <v>15</v>
      </c>
      <c r="O7" s="14">
        <f>O6/O6*O5</f>
        <v>0</v>
      </c>
      <c r="P7" s="14">
        <f>P6/10*P5</f>
        <v>0</v>
      </c>
    </row>
    <row r="8" spans="1:20" s="11" customFormat="1">
      <c r="A8" s="11" t="s">
        <v>0</v>
      </c>
      <c r="B8" s="11" t="s">
        <v>1</v>
      </c>
      <c r="C8" s="11" t="s">
        <v>27</v>
      </c>
      <c r="D8" s="11" t="s">
        <v>2</v>
      </c>
      <c r="E8" s="11" t="s">
        <v>3</v>
      </c>
      <c r="F8" s="11" t="s">
        <v>13</v>
      </c>
      <c r="G8" s="11" t="s">
        <v>14</v>
      </c>
      <c r="H8" s="11" t="s">
        <v>10</v>
      </c>
      <c r="I8" s="11" t="s">
        <v>15</v>
      </c>
      <c r="J8" s="19" t="s">
        <v>18</v>
      </c>
      <c r="K8" s="11" t="s">
        <v>16</v>
      </c>
      <c r="L8" s="11" t="s">
        <v>17</v>
      </c>
      <c r="M8" s="11" t="s">
        <v>19</v>
      </c>
      <c r="N8" s="11" t="s">
        <v>20</v>
      </c>
      <c r="O8" s="11" t="s">
        <v>9</v>
      </c>
      <c r="R8" s="11" t="s">
        <v>5</v>
      </c>
      <c r="S8" s="11" t="s">
        <v>7</v>
      </c>
      <c r="T8" s="11" t="s">
        <v>8</v>
      </c>
    </row>
    <row r="9" spans="1:20">
      <c r="A9" t="s">
        <v>36</v>
      </c>
      <c r="B9">
        <v>275847</v>
      </c>
      <c r="D9" s="9">
        <f>IF(((SUMPRODUCT(K9:P9,$K$7:$P$7)/10/30*30)*$D$3)&gt;30,30,(SUMPRODUCT(K9:P9,$K$7:$P$7)/10/30*30)*$D$3)</f>
        <v>10.530000000000001</v>
      </c>
      <c r="E9" s="23">
        <f>ROUND(D9,)</f>
        <v>11</v>
      </c>
      <c r="F9" s="5" t="str">
        <f>IF(E9&gt;=$B$5,"ammesso","")</f>
        <v/>
      </c>
      <c r="G9" s="5" t="str">
        <f>IF(E9&gt;=$B$6,"ridotto","")</f>
        <v/>
      </c>
      <c r="I9" s="8"/>
      <c r="J9" s="10"/>
      <c r="K9">
        <v>4.5</v>
      </c>
      <c r="N9">
        <v>2</v>
      </c>
      <c r="R9" s="2">
        <v>0</v>
      </c>
      <c r="S9">
        <f t="array" ref="S9:S25">FREQUENCY(C9:C72,R9:R24)</f>
        <v>0</v>
      </c>
      <c r="T9">
        <f t="array" ref="T9:T25">FREQUENCY(D9:D72,R9:R24)</f>
        <v>15</v>
      </c>
    </row>
    <row r="10" spans="1:20">
      <c r="A10" t="s">
        <v>35</v>
      </c>
      <c r="B10">
        <v>268649</v>
      </c>
      <c r="D10" s="9">
        <f>IF(((SUMPRODUCT(K10:P10,$K$7:$P$7)/10/30*30)*$D$3)&gt;30,30,(SUMPRODUCT(K10:P10,$K$7:$P$7)/10/30*30)*$D$3)</f>
        <v>15.552000000000001</v>
      </c>
      <c r="E10" s="23">
        <f>ROUND(D10,)</f>
        <v>16</v>
      </c>
      <c r="F10" s="5" t="str">
        <f>IF(E10&gt;=$B$5,"ammesso","")</f>
        <v>ammesso</v>
      </c>
      <c r="G10" s="5" t="str">
        <f>IF(E10&gt;=$B$6,"ridotto","")</f>
        <v/>
      </c>
      <c r="I10" s="8"/>
      <c r="J10" s="10"/>
      <c r="K10">
        <v>4.5999999999999996</v>
      </c>
      <c r="N10">
        <v>5</v>
      </c>
      <c r="R10" s="2">
        <v>0.99</v>
      </c>
      <c r="S10">
        <v>0</v>
      </c>
      <c r="T10">
        <v>0</v>
      </c>
    </row>
    <row r="11" spans="1:20">
      <c r="D11" s="9">
        <f t="shared" ref="D9:D15" si="0">IF(((SUMPRODUCT(K11:P11,$K$7:$P$7)/10/30*30)*$D$3)&gt;30,30,(SUMPRODUCT(K11:P11,$K$7:$P$7)/10/30*30)*$D$3)</f>
        <v>0</v>
      </c>
      <c r="E11" s="12">
        <f t="shared" ref="E9:E15" si="1">ROUND(D11,)</f>
        <v>0</v>
      </c>
      <c r="F11" s="5" t="str">
        <f t="shared" ref="F9:F15" si="2">IF(E11&gt;=$B$5,"ammesso","")</f>
        <v/>
      </c>
      <c r="G11" s="5" t="str">
        <f t="shared" ref="G9:G15" si="3">IF(E11&gt;=$B$6,"ridotto","")</f>
        <v/>
      </c>
      <c r="I11" s="8"/>
      <c r="J11" s="10"/>
      <c r="R11" s="2">
        <f t="shared" ref="R11:R23" si="4">R10+1</f>
        <v>1.99</v>
      </c>
      <c r="S11">
        <v>0</v>
      </c>
      <c r="T11">
        <v>0</v>
      </c>
    </row>
    <row r="12" spans="1:20">
      <c r="D12" s="9">
        <f t="shared" si="0"/>
        <v>0</v>
      </c>
      <c r="E12" s="12">
        <f t="shared" si="1"/>
        <v>0</v>
      </c>
      <c r="F12" s="5" t="str">
        <f t="shared" si="2"/>
        <v/>
      </c>
      <c r="G12" s="5" t="str">
        <f t="shared" si="3"/>
        <v/>
      </c>
      <c r="I12" s="8"/>
      <c r="J12" s="10"/>
      <c r="R12" s="2">
        <f t="shared" si="4"/>
        <v>2.99</v>
      </c>
      <c r="S12">
        <v>0</v>
      </c>
      <c r="T12">
        <v>0</v>
      </c>
    </row>
    <row r="13" spans="1:20">
      <c r="D13" s="9">
        <f t="shared" si="0"/>
        <v>0</v>
      </c>
      <c r="E13" s="23">
        <f t="shared" si="1"/>
        <v>0</v>
      </c>
      <c r="F13" s="5" t="str">
        <f t="shared" si="2"/>
        <v/>
      </c>
      <c r="G13" s="5" t="str">
        <f t="shared" si="3"/>
        <v/>
      </c>
      <c r="I13" s="8"/>
      <c r="J13" s="10"/>
      <c r="R13" s="2">
        <f t="shared" si="4"/>
        <v>3.99</v>
      </c>
      <c r="S13">
        <v>0</v>
      </c>
      <c r="T13">
        <v>0</v>
      </c>
    </row>
    <row r="14" spans="1:20">
      <c r="D14" s="9">
        <f t="shared" si="0"/>
        <v>0</v>
      </c>
      <c r="E14" s="12">
        <f t="shared" si="1"/>
        <v>0</v>
      </c>
      <c r="F14" s="5" t="str">
        <f t="shared" si="2"/>
        <v/>
      </c>
      <c r="G14" s="5" t="str">
        <f t="shared" si="3"/>
        <v/>
      </c>
      <c r="I14" s="8"/>
      <c r="J14" s="10"/>
      <c r="R14" s="2">
        <f t="shared" si="4"/>
        <v>4.99</v>
      </c>
      <c r="S14">
        <v>0</v>
      </c>
      <c r="T14">
        <v>0</v>
      </c>
    </row>
    <row r="15" spans="1:20">
      <c r="D15" s="9">
        <f t="shared" si="0"/>
        <v>0</v>
      </c>
      <c r="E15" s="12">
        <f t="shared" si="1"/>
        <v>0</v>
      </c>
      <c r="F15" s="5" t="str">
        <f t="shared" si="2"/>
        <v/>
      </c>
      <c r="G15" s="5" t="str">
        <f t="shared" si="3"/>
        <v/>
      </c>
      <c r="I15" s="8"/>
      <c r="J15" s="10"/>
      <c r="P15" s="15"/>
      <c r="R15" s="2">
        <f t="shared" si="4"/>
        <v>5.99</v>
      </c>
      <c r="S15">
        <v>0</v>
      </c>
      <c r="T15">
        <v>0</v>
      </c>
    </row>
    <row r="16" spans="1:20">
      <c r="D16" s="9">
        <f t="shared" ref="D16:D18" si="5">IF(((SUMPRODUCT(K16:P16,$K$7:$P$7)/10/30*30)*$D$3)&gt;30,30,(SUMPRODUCT(K16:P16,$K$7:$P$7)/10/30*30)*$D$3)</f>
        <v>0</v>
      </c>
      <c r="E16" s="12">
        <f t="shared" ref="E16:E18" si="6">ROUND(D16,)</f>
        <v>0</v>
      </c>
      <c r="F16" s="5" t="str">
        <f t="shared" ref="F16:F18" si="7">IF(E16&gt;=$B$5,"ammesso","")</f>
        <v/>
      </c>
      <c r="G16" s="5" t="str">
        <f t="shared" ref="G16:G18" si="8">IF(E16&gt;=$B$6,"ridotto","")</f>
        <v/>
      </c>
      <c r="I16" s="8"/>
      <c r="J16" s="10"/>
      <c r="R16" s="2">
        <f t="shared" si="4"/>
        <v>6.99</v>
      </c>
      <c r="S16">
        <v>2</v>
      </c>
      <c r="T16">
        <v>0</v>
      </c>
    </row>
    <row r="17" spans="1:20">
      <c r="D17" s="9">
        <f t="shared" si="5"/>
        <v>0</v>
      </c>
      <c r="E17" s="12">
        <f t="shared" si="6"/>
        <v>0</v>
      </c>
      <c r="F17" s="5" t="str">
        <f t="shared" si="7"/>
        <v/>
      </c>
      <c r="G17" s="5" t="str">
        <f t="shared" si="8"/>
        <v/>
      </c>
      <c r="I17" s="8"/>
      <c r="J17" s="10"/>
      <c r="R17" s="2">
        <f t="shared" si="4"/>
        <v>7.99</v>
      </c>
      <c r="S17">
        <v>0</v>
      </c>
      <c r="T17">
        <v>0</v>
      </c>
    </row>
    <row r="18" spans="1:20">
      <c r="D18" s="9">
        <f t="shared" si="5"/>
        <v>0</v>
      </c>
      <c r="E18" s="12">
        <f t="shared" si="6"/>
        <v>0</v>
      </c>
      <c r="F18" s="37" t="str">
        <f t="shared" si="7"/>
        <v/>
      </c>
      <c r="G18" s="37" t="str">
        <f t="shared" si="8"/>
        <v/>
      </c>
      <c r="I18" s="8"/>
      <c r="J18" s="10"/>
      <c r="R18" s="2">
        <f t="shared" si="4"/>
        <v>8.99</v>
      </c>
      <c r="S18">
        <v>0</v>
      </c>
      <c r="T18">
        <v>0</v>
      </c>
    </row>
    <row r="19" spans="1:20">
      <c r="C19" s="9"/>
      <c r="D19" s="9">
        <f t="shared" ref="D19" si="9">IF(((SUMPRODUCT(K19:P19,$K$7:$P$7)/10/30*30)*$D$3)&gt;30,30,(SUMPRODUCT(K19:P19,$K$7:$P$7)/10/30*30)*$D$3)</f>
        <v>0</v>
      </c>
      <c r="E19" s="23">
        <f t="shared" ref="E19" si="10">ROUND(D19,)</f>
        <v>0</v>
      </c>
      <c r="F19" s="5" t="str">
        <f t="shared" ref="F19" si="11">IF(E19&gt;=$B$5,"ammesso","")</f>
        <v/>
      </c>
      <c r="G19" s="5" t="str">
        <f t="shared" ref="G19" si="12">IF(E19&gt;=$B$6,"ridotto","")</f>
        <v/>
      </c>
      <c r="I19" s="8"/>
      <c r="J19" s="10"/>
      <c r="R19" s="2">
        <f t="shared" si="4"/>
        <v>9.99</v>
      </c>
      <c r="S19">
        <v>0</v>
      </c>
      <c r="T19">
        <v>0</v>
      </c>
    </row>
    <row r="20" spans="1:20">
      <c r="A20" s="38"/>
      <c r="B20" s="1"/>
      <c r="C20" s="9"/>
      <c r="D20" s="9">
        <f t="shared" ref="D20:D25" si="13">IF(((SUMPRODUCT(K20:P20,$K$7:$P$7)/10/30*30)*$D$3)&gt;30,30,(SUMPRODUCT(K20:P20,$K$7:$P$7)/10/30*30)*$D$3)</f>
        <v>0</v>
      </c>
      <c r="E20" s="23">
        <f t="shared" ref="E20:E25" si="14">ROUND(D20,)</f>
        <v>0</v>
      </c>
      <c r="F20" s="5" t="str">
        <f t="shared" ref="F20:F25" si="15">IF(E20&gt;=$B$5,"ammesso","")</f>
        <v/>
      </c>
      <c r="G20" s="5" t="str">
        <f t="shared" ref="G20:G25" si="16">IF(E20&gt;=$B$6,"ridotto","")</f>
        <v/>
      </c>
      <c r="I20" s="8"/>
      <c r="J20" s="10"/>
      <c r="R20" s="2">
        <f t="shared" si="4"/>
        <v>10.99</v>
      </c>
      <c r="S20">
        <v>0</v>
      </c>
      <c r="T20">
        <v>1</v>
      </c>
    </row>
    <row r="21" spans="1:20">
      <c r="A21" s="3"/>
      <c r="B21" s="1"/>
      <c r="C21" s="9"/>
      <c r="D21" s="9">
        <f t="shared" si="13"/>
        <v>0</v>
      </c>
      <c r="E21" s="23">
        <f t="shared" si="14"/>
        <v>0</v>
      </c>
      <c r="F21" s="5" t="str">
        <f t="shared" si="15"/>
        <v/>
      </c>
      <c r="G21" s="5" t="str">
        <f t="shared" si="16"/>
        <v/>
      </c>
      <c r="I21" s="8"/>
      <c r="J21" s="10"/>
      <c r="R21" s="2">
        <f t="shared" si="4"/>
        <v>11.99</v>
      </c>
      <c r="S21">
        <v>0</v>
      </c>
      <c r="T21">
        <v>0</v>
      </c>
    </row>
    <row r="22" spans="1:20">
      <c r="A22" s="3"/>
      <c r="B22" s="1"/>
      <c r="C22" s="9"/>
      <c r="D22" s="9">
        <f t="shared" si="13"/>
        <v>0</v>
      </c>
      <c r="E22" s="23">
        <f t="shared" si="14"/>
        <v>0</v>
      </c>
      <c r="F22" s="5" t="str">
        <f t="shared" si="15"/>
        <v/>
      </c>
      <c r="G22" s="5" t="str">
        <f t="shared" si="16"/>
        <v/>
      </c>
      <c r="I22" s="8"/>
      <c r="J22" s="10"/>
      <c r="R22" s="2">
        <f t="shared" si="4"/>
        <v>12.99</v>
      </c>
      <c r="S22">
        <v>0</v>
      </c>
      <c r="T22">
        <v>0</v>
      </c>
    </row>
    <row r="23" spans="1:20">
      <c r="A23" s="3"/>
      <c r="B23" s="1"/>
      <c r="C23" s="9"/>
      <c r="D23" s="9">
        <f t="shared" si="13"/>
        <v>0</v>
      </c>
      <c r="E23" s="23">
        <f t="shared" si="14"/>
        <v>0</v>
      </c>
      <c r="F23" s="5" t="str">
        <f t="shared" si="15"/>
        <v/>
      </c>
      <c r="G23" s="5" t="str">
        <f t="shared" si="16"/>
        <v/>
      </c>
      <c r="I23" s="8"/>
      <c r="J23" s="10"/>
      <c r="R23" s="2">
        <f t="shared" si="4"/>
        <v>13.99</v>
      </c>
      <c r="S23">
        <v>0</v>
      </c>
      <c r="T23">
        <v>0</v>
      </c>
    </row>
    <row r="24" spans="1:20">
      <c r="A24" s="3"/>
      <c r="B24" s="1"/>
      <c r="C24" s="9"/>
      <c r="D24" s="9">
        <f t="shared" si="13"/>
        <v>0</v>
      </c>
      <c r="E24" s="23">
        <f t="shared" si="14"/>
        <v>0</v>
      </c>
      <c r="F24" s="5" t="str">
        <f t="shared" si="15"/>
        <v/>
      </c>
      <c r="G24" s="5" t="str">
        <f t="shared" si="16"/>
        <v/>
      </c>
      <c r="I24" s="8"/>
      <c r="J24" s="10"/>
      <c r="R24" s="2">
        <v>15</v>
      </c>
      <c r="S24">
        <v>1</v>
      </c>
      <c r="T24">
        <v>0</v>
      </c>
    </row>
    <row r="25" spans="1:20">
      <c r="A25" s="3"/>
      <c r="B25" s="1"/>
      <c r="C25" s="9"/>
      <c r="D25" s="9">
        <f t="shared" si="13"/>
        <v>0</v>
      </c>
      <c r="E25" s="23">
        <f t="shared" si="14"/>
        <v>0</v>
      </c>
      <c r="F25" s="5" t="str">
        <f t="shared" si="15"/>
        <v/>
      </c>
      <c r="G25" s="5" t="str">
        <f t="shared" si="16"/>
        <v/>
      </c>
      <c r="I25" s="8"/>
      <c r="J25" s="10"/>
      <c r="R25" t="s">
        <v>6</v>
      </c>
      <c r="S25">
        <v>0</v>
      </c>
      <c r="T25">
        <v>1</v>
      </c>
    </row>
    <row r="26" spans="1:20">
      <c r="A26" s="25"/>
      <c r="B26" s="1"/>
      <c r="C26" s="9"/>
      <c r="D26" s="22"/>
      <c r="E26" s="23"/>
      <c r="F26" s="5"/>
      <c r="G26" s="5"/>
      <c r="I26" s="8"/>
      <c r="J26" s="10"/>
    </row>
    <row r="27" spans="1:20">
      <c r="A27" s="3"/>
      <c r="B27" s="1"/>
      <c r="C27" s="9"/>
      <c r="D27" s="31"/>
      <c r="E27" s="32"/>
      <c r="F27" s="33"/>
      <c r="G27" s="33"/>
      <c r="H27" s="34"/>
      <c r="I27" s="35"/>
      <c r="J27" s="36"/>
      <c r="K27" s="34"/>
      <c r="L27" s="34"/>
      <c r="M27" s="34"/>
      <c r="N27" s="34"/>
      <c r="O27" s="34"/>
    </row>
    <row r="28" spans="1:20">
      <c r="A28" s="3"/>
      <c r="B28" s="1"/>
      <c r="C28" s="9"/>
      <c r="D28" s="31"/>
      <c r="E28" s="32"/>
      <c r="F28" s="33"/>
      <c r="G28" s="33"/>
      <c r="H28" s="34"/>
      <c r="I28" s="35"/>
      <c r="J28" s="36"/>
      <c r="K28" s="34"/>
      <c r="L28" s="34"/>
      <c r="M28" s="34"/>
      <c r="N28" s="34"/>
      <c r="O28" s="34"/>
    </row>
    <row r="29" spans="1:20">
      <c r="A29" s="3"/>
      <c r="B29" s="1"/>
      <c r="C29" s="9"/>
      <c r="D29" s="22"/>
      <c r="E29" s="23"/>
      <c r="F29" s="5"/>
      <c r="G29" s="5"/>
      <c r="I29" s="8"/>
      <c r="J29" s="10"/>
    </row>
    <row r="30" spans="1:20">
      <c r="A30" s="3"/>
      <c r="B30" s="1"/>
      <c r="C30" s="9"/>
      <c r="D30" s="22"/>
      <c r="E30" s="23"/>
      <c r="F30" s="5"/>
      <c r="G30" s="5"/>
      <c r="I30" s="8"/>
      <c r="J30" s="10"/>
    </row>
    <row r="31" spans="1:20">
      <c r="A31" s="3"/>
      <c r="B31" s="1"/>
      <c r="C31" s="9"/>
      <c r="D31" s="22"/>
      <c r="E31" s="23"/>
      <c r="F31" s="5"/>
      <c r="G31" s="5"/>
      <c r="I31" s="8"/>
      <c r="J31" s="10"/>
    </row>
    <row r="32" spans="1:20">
      <c r="A32" s="3"/>
      <c r="B32" s="1"/>
      <c r="C32" s="9"/>
      <c r="D32" s="22"/>
      <c r="E32" s="23"/>
      <c r="F32" s="5"/>
      <c r="G32" s="5"/>
      <c r="I32" s="8"/>
      <c r="J32" s="10"/>
    </row>
    <row r="33" spans="1:10">
      <c r="A33" s="3"/>
      <c r="B33" s="1"/>
      <c r="C33" s="9"/>
      <c r="D33" s="22"/>
      <c r="E33" s="23"/>
      <c r="F33" s="5"/>
      <c r="G33" s="5"/>
      <c r="I33" s="8"/>
      <c r="J33" s="10"/>
    </row>
    <row r="34" spans="1:10">
      <c r="A34" s="3"/>
      <c r="B34" s="1"/>
      <c r="C34" s="9"/>
      <c r="D34" s="22"/>
      <c r="E34" s="23"/>
      <c r="F34" s="5"/>
      <c r="G34" s="5"/>
      <c r="I34" s="8"/>
      <c r="J34" s="10"/>
    </row>
    <row r="35" spans="1:10">
      <c r="A35" s="25"/>
      <c r="B35" s="1"/>
      <c r="C35" s="9"/>
      <c r="D35" s="22"/>
      <c r="E35" s="23"/>
      <c r="F35" s="5"/>
      <c r="G35" s="5"/>
      <c r="I35" s="8"/>
      <c r="J35" s="10"/>
    </row>
    <row r="36" spans="1:10">
      <c r="A36" s="3"/>
      <c r="B36" s="1"/>
      <c r="C36" s="9"/>
      <c r="D36" s="22"/>
      <c r="E36" s="23"/>
      <c r="F36" s="5"/>
      <c r="G36" s="5"/>
      <c r="I36" s="8"/>
      <c r="J36" s="10"/>
    </row>
    <row r="37" spans="1:10">
      <c r="A37" s="3"/>
      <c r="B37" s="1"/>
      <c r="C37" s="9"/>
      <c r="D37" s="22"/>
      <c r="E37" s="23"/>
      <c r="F37" s="5"/>
      <c r="G37" s="5"/>
      <c r="I37" s="8"/>
      <c r="J37" s="10"/>
    </row>
    <row r="38" spans="1:10">
      <c r="A38" s="3"/>
      <c r="B38" s="1"/>
      <c r="C38" s="9"/>
      <c r="D38" s="22"/>
      <c r="E38" s="23"/>
      <c r="F38" s="5"/>
      <c r="G38" s="5"/>
      <c r="I38" s="8"/>
      <c r="J38" s="10"/>
    </row>
    <row r="39" spans="1:10">
      <c r="A39" s="3"/>
      <c r="B39" s="1"/>
      <c r="C39" s="9"/>
      <c r="D39" s="22"/>
      <c r="E39" s="23"/>
      <c r="F39" s="5"/>
      <c r="G39" s="5"/>
      <c r="I39" s="8"/>
      <c r="J39" s="10"/>
    </row>
    <row r="40" spans="1:10">
      <c r="A40" s="3"/>
      <c r="B40" s="1"/>
      <c r="C40" s="9"/>
      <c r="D40" s="22"/>
      <c r="E40" s="23"/>
      <c r="F40" s="5"/>
      <c r="G40" s="5"/>
      <c r="I40" s="8"/>
      <c r="J40" s="10"/>
    </row>
    <row r="41" spans="1:10">
      <c r="A41" s="3"/>
      <c r="B41" s="1"/>
      <c r="C41" s="9"/>
      <c r="D41" s="22"/>
      <c r="E41" s="23"/>
      <c r="F41" s="5"/>
      <c r="G41" s="5"/>
      <c r="I41" s="8"/>
      <c r="J41" s="10"/>
    </row>
    <row r="42" spans="1:10">
      <c r="A42" s="3"/>
      <c r="B42" s="1"/>
      <c r="C42" s="9"/>
      <c r="D42" s="22"/>
      <c r="E42" s="23"/>
      <c r="F42" s="5"/>
      <c r="G42" s="5"/>
      <c r="I42" s="8"/>
      <c r="J42" s="10"/>
    </row>
    <row r="43" spans="1:10">
      <c r="A43" s="3"/>
      <c r="B43" s="1"/>
      <c r="C43" s="9"/>
      <c r="D43" s="22"/>
      <c r="E43" s="23"/>
      <c r="F43" s="5"/>
      <c r="G43" s="5"/>
      <c r="I43" s="8"/>
      <c r="J43" s="10"/>
    </row>
    <row r="44" spans="1:10">
      <c r="A44" s="3"/>
      <c r="B44" s="1"/>
      <c r="C44" s="9"/>
      <c r="D44" s="22"/>
      <c r="E44" s="23"/>
      <c r="F44" s="5"/>
      <c r="G44" s="5"/>
      <c r="I44" s="8"/>
      <c r="J44" s="10"/>
    </row>
    <row r="45" spans="1:10">
      <c r="A45" s="3"/>
      <c r="B45" s="1"/>
      <c r="C45" s="9"/>
      <c r="D45" s="22"/>
      <c r="E45" s="23"/>
      <c r="F45" s="5"/>
      <c r="G45" s="5"/>
      <c r="I45" s="8"/>
      <c r="J45" s="10"/>
    </row>
    <row r="46" spans="1:10">
      <c r="A46" s="3"/>
      <c r="B46" s="1"/>
      <c r="C46" s="9"/>
      <c r="D46" s="22"/>
      <c r="E46" s="23"/>
      <c r="F46" s="5"/>
      <c r="G46" s="5"/>
      <c r="I46" s="8"/>
      <c r="J46" s="10"/>
    </row>
    <row r="47" spans="1:10">
      <c r="A47" s="3"/>
      <c r="B47" s="1"/>
      <c r="C47" s="9"/>
      <c r="D47" s="22"/>
      <c r="E47" s="23"/>
      <c r="F47" s="5"/>
      <c r="G47" s="5"/>
      <c r="I47" s="8"/>
      <c r="J47" s="10"/>
    </row>
    <row r="48" spans="1:10">
      <c r="A48" s="3"/>
      <c r="B48" s="1"/>
      <c r="C48" s="9"/>
      <c r="D48" s="22"/>
      <c r="E48" s="23"/>
      <c r="F48" s="5"/>
      <c r="G48" s="5"/>
      <c r="I48" s="8"/>
      <c r="J48" s="10"/>
    </row>
    <row r="49" spans="1:10">
      <c r="A49" s="3"/>
      <c r="B49" s="1"/>
      <c r="C49" s="9"/>
      <c r="D49" s="9"/>
      <c r="E49" s="12"/>
      <c r="F49" s="5"/>
      <c r="G49" s="5"/>
      <c r="I49" s="8"/>
      <c r="J49" s="10"/>
    </row>
    <row r="50" spans="1:10">
      <c r="A50" s="3"/>
      <c r="B50" s="1"/>
      <c r="C50" s="9"/>
      <c r="D50" s="9"/>
      <c r="E50" s="12"/>
      <c r="F50" s="5"/>
      <c r="G50" s="5"/>
      <c r="I50" s="8"/>
      <c r="J50" s="10"/>
    </row>
    <row r="51" spans="1:10">
      <c r="A51" s="25"/>
      <c r="B51" s="1"/>
      <c r="C51" s="9"/>
      <c r="D51" s="9"/>
      <c r="E51" s="12"/>
      <c r="F51" s="5"/>
      <c r="G51" s="5"/>
      <c r="I51" s="8"/>
      <c r="J51" s="10"/>
    </row>
    <row r="52" spans="1:10">
      <c r="A52" s="25"/>
      <c r="B52" s="1"/>
      <c r="C52" s="9"/>
      <c r="D52" s="22"/>
      <c r="E52" s="23"/>
      <c r="F52" s="5"/>
      <c r="G52" s="5"/>
      <c r="I52" s="8"/>
      <c r="J52" s="10"/>
    </row>
    <row r="53" spans="1:10">
      <c r="A53" s="25"/>
      <c r="B53" s="1"/>
      <c r="C53" s="9"/>
      <c r="D53" s="22"/>
      <c r="E53" s="23"/>
      <c r="F53" s="5"/>
      <c r="G53" s="5"/>
      <c r="I53" s="8"/>
      <c r="J53" s="10"/>
    </row>
    <row r="54" spans="1:10">
      <c r="A54" s="1"/>
      <c r="B54" s="1"/>
      <c r="C54" s="9"/>
      <c r="D54" s="9"/>
      <c r="E54" s="12"/>
      <c r="F54" s="5" t="str">
        <f>IF(AND(ROUND(C54,)&gt;=7,ROUND(D54,)&gt;=7),"ammesso","")</f>
        <v/>
      </c>
      <c r="G54" s="5" t="str">
        <f>IF(AND(AND(C54&gt;=7,D54&gt;=7),E54&gt;=18),"ridotto","")</f>
        <v/>
      </c>
      <c r="I54" s="8"/>
      <c r="J54" s="10"/>
    </row>
    <row r="55" spans="1:10">
      <c r="A55" s="1"/>
      <c r="B55" s="1"/>
      <c r="C55" s="9"/>
      <c r="D55" s="9"/>
      <c r="E55" s="12"/>
      <c r="F55" s="5" t="str">
        <f>IF(AND(ROUND(C55,)&gt;=7,ROUND(D55,)&gt;=7),"ammesso","")</f>
        <v/>
      </c>
      <c r="G55" s="5" t="str">
        <f>IF(AND(AND(C55&gt;=7,D55&gt;=7),E55&gt;=18),"ridotto","")</f>
        <v/>
      </c>
      <c r="I55" s="8"/>
      <c r="J55" s="10"/>
    </row>
    <row r="56" spans="1:10">
      <c r="A56" s="1"/>
      <c r="B56" s="3"/>
      <c r="C56" s="9"/>
      <c r="D56" s="9"/>
      <c r="E56" s="12"/>
      <c r="F56" s="5" t="str">
        <f>IF(AND(ROUND(C56,)&gt;=7,ROUND(D56,)&gt;=7),"ammesso","")</f>
        <v/>
      </c>
      <c r="G56" s="5" t="str">
        <f>IF(AND(AND(C56&gt;=7,D56&gt;=7),E56&gt;=18),"ridotto","")</f>
        <v/>
      </c>
      <c r="I56" s="8"/>
      <c r="J56" s="10"/>
    </row>
    <row r="57" spans="1:10">
      <c r="A57" s="1"/>
      <c r="B57" s="1"/>
      <c r="C57" s="9"/>
      <c r="D57" s="9"/>
      <c r="E57" s="12"/>
      <c r="F57" s="5" t="str">
        <f>IF(AND(ROUND(C57,)&gt;=7,ROUND(D57,)&gt;=7),"ammesso","")</f>
        <v/>
      </c>
      <c r="G57" s="5" t="str">
        <f>IF(AND(AND(C57&gt;=7,D57&gt;=7),E57&gt;=18),"ridotto","")</f>
        <v/>
      </c>
      <c r="I57" s="8"/>
      <c r="J57" s="10"/>
    </row>
    <row r="58" spans="1:10">
      <c r="A58" s="1"/>
      <c r="B58" s="1"/>
      <c r="C58" s="9"/>
      <c r="D58" s="9"/>
      <c r="E58" s="12"/>
      <c r="F58" s="5"/>
      <c r="G58" s="5"/>
      <c r="I58" s="8"/>
      <c r="J58" s="10"/>
    </row>
    <row r="59" spans="1:10">
      <c r="A59" s="1"/>
      <c r="B59" s="1"/>
      <c r="C59" s="9"/>
      <c r="D59" s="9"/>
      <c r="E59" s="12"/>
      <c r="F59" s="5"/>
      <c r="G59" s="5"/>
      <c r="I59" s="8"/>
      <c r="J59" s="10"/>
    </row>
    <row r="60" spans="1:10">
      <c r="A60" s="1"/>
      <c r="B60" s="1"/>
      <c r="C60" s="9"/>
      <c r="D60" s="9"/>
      <c r="E60" s="12"/>
      <c r="F60" s="5"/>
      <c r="G60" s="5"/>
      <c r="I60" s="8"/>
      <c r="J60" s="10"/>
    </row>
    <row r="61" spans="1:10">
      <c r="A61" s="1"/>
      <c r="B61" s="1"/>
      <c r="C61" s="9"/>
      <c r="D61" s="9"/>
      <c r="E61" s="12"/>
      <c r="F61" s="5"/>
      <c r="G61" s="5"/>
      <c r="I61" s="8"/>
      <c r="J61" s="10"/>
    </row>
    <row r="62" spans="1:10">
      <c r="A62" s="1"/>
      <c r="B62" s="1"/>
      <c r="C62" s="9"/>
      <c r="D62" s="9"/>
      <c r="E62" s="12"/>
      <c r="F62" s="5"/>
      <c r="G62" s="5"/>
      <c r="I62" s="8"/>
      <c r="J62" s="10"/>
    </row>
    <row r="63" spans="1:10">
      <c r="A63" s="1"/>
      <c r="B63" s="1"/>
      <c r="C63" s="9"/>
      <c r="D63" s="9"/>
      <c r="E63" s="12"/>
      <c r="F63" s="5"/>
      <c r="G63" s="5"/>
      <c r="I63" s="8"/>
      <c r="J63" s="10"/>
    </row>
    <row r="64" spans="1:10">
      <c r="A64" s="1"/>
      <c r="B64" s="1"/>
      <c r="C64" s="9"/>
      <c r="D64" s="9"/>
      <c r="E64" s="12"/>
      <c r="F64" s="5"/>
      <c r="G64" s="5"/>
      <c r="I64" s="8"/>
      <c r="J64" s="10"/>
    </row>
    <row r="65" spans="1:10">
      <c r="A65" s="1"/>
      <c r="B65" s="1"/>
      <c r="C65" s="9"/>
      <c r="D65" s="9"/>
      <c r="E65" s="12"/>
      <c r="F65" s="5"/>
      <c r="G65" s="5"/>
      <c r="I65" s="8"/>
      <c r="J65" s="10"/>
    </row>
    <row r="66" spans="1:10">
      <c r="A66" s="1"/>
      <c r="B66" s="1"/>
      <c r="C66" s="9"/>
      <c r="D66" s="9"/>
      <c r="E66" s="12"/>
      <c r="F66" s="5"/>
      <c r="G66" s="5"/>
      <c r="I66" s="8"/>
      <c r="J66" s="10"/>
    </row>
    <row r="67" spans="1:10">
      <c r="A67" s="1"/>
      <c r="B67" s="1"/>
      <c r="C67" s="9"/>
      <c r="D67" s="9"/>
      <c r="E67" s="12"/>
      <c r="F67" s="5"/>
      <c r="G67" s="5"/>
      <c r="I67" s="8"/>
      <c r="J67" s="10"/>
    </row>
    <row r="68" spans="1:10">
      <c r="A68" s="1"/>
      <c r="B68" t="s">
        <v>23</v>
      </c>
      <c r="C68" s="9"/>
      <c r="D68" s="9"/>
      <c r="E68" s="12"/>
      <c r="F68" s="5"/>
      <c r="G68" s="5"/>
      <c r="I68" s="8"/>
      <c r="J68" s="10"/>
    </row>
    <row r="69" spans="1:10">
      <c r="A69" s="1" t="s">
        <v>21</v>
      </c>
      <c r="B69" s="1">
        <v>118428</v>
      </c>
      <c r="C69" s="1">
        <v>6</v>
      </c>
      <c r="D69" s="9"/>
      <c r="E69" s="2">
        <f>C69</f>
        <v>6</v>
      </c>
      <c r="F69" s="5" t="str">
        <f>IF(ROUND(C69,)&gt;=14,"ammesso","")</f>
        <v/>
      </c>
      <c r="G69" s="5" t="str">
        <f>IF(E69&gt;=18,"ridotto","")</f>
        <v/>
      </c>
      <c r="I69" s="8"/>
      <c r="J69" s="10"/>
    </row>
    <row r="70" spans="1:10">
      <c r="A70" s="1" t="s">
        <v>24</v>
      </c>
      <c r="B70" s="1">
        <v>109999</v>
      </c>
      <c r="C70" s="1">
        <v>6</v>
      </c>
      <c r="D70" s="9"/>
      <c r="E70" s="2">
        <f>C70</f>
        <v>6</v>
      </c>
      <c r="F70" s="5" t="str">
        <f>IF(ROUND(C70,)&gt;=14,"ammesso","")</f>
        <v/>
      </c>
      <c r="G70" s="5" t="str">
        <f>IF(E70&gt;=18,"ridotto","")</f>
        <v/>
      </c>
      <c r="I70" s="8"/>
      <c r="J70" s="10"/>
    </row>
    <row r="71" spans="1:10">
      <c r="A71" s="1" t="s">
        <v>22</v>
      </c>
      <c r="B71" s="1">
        <v>128471</v>
      </c>
      <c r="C71" s="1">
        <v>15</v>
      </c>
      <c r="D71" s="9"/>
      <c r="E71" s="2">
        <f>C71</f>
        <v>15</v>
      </c>
      <c r="F71" s="5" t="str">
        <f>IF(ROUND(C71,)&gt;=14,"ammesso","")</f>
        <v>ammesso</v>
      </c>
      <c r="G71" s="5" t="str">
        <f>IF(E71&gt;=18,"ridotto","")</f>
        <v/>
      </c>
      <c r="I71" s="8"/>
      <c r="J71" s="10"/>
    </row>
    <row r="72" spans="1:10">
      <c r="A72" s="1"/>
      <c r="B72" s="1"/>
      <c r="C72" s="1"/>
      <c r="D72" s="9"/>
      <c r="E72" s="2"/>
      <c r="F72" s="5"/>
      <c r="G72" s="5"/>
      <c r="I72" s="8"/>
      <c r="J72" s="10"/>
    </row>
    <row r="73" spans="1:10">
      <c r="E73" s="2"/>
    </row>
    <row r="74" spans="1:10">
      <c r="B74" t="s">
        <v>12</v>
      </c>
      <c r="E74" s="2"/>
    </row>
    <row r="75" spans="1:10">
      <c r="A75" s="26"/>
      <c r="B75" s="26"/>
      <c r="C75" s="27"/>
      <c r="D75" s="22">
        <f>IF(((SUMPRODUCT(K75:P75,$K$7:$P$7)/10/30*15)*$D$3)&gt;15,15,(SUMPRODUCT(K75:P75,$K$7:$P$7)/10/30*15)*$D$3)</f>
        <v>0</v>
      </c>
      <c r="E75" s="28">
        <f>ROUND(D75/15*30,)</f>
        <v>0</v>
      </c>
      <c r="F75" s="5" t="str">
        <f>IF(ROUND(D75,)&gt;=7,"ammesso","")</f>
        <v/>
      </c>
      <c r="G75" s="29" t="str">
        <f>IF(E75&gt;=18,"ridotto","")</f>
        <v/>
      </c>
      <c r="H75" s="26"/>
      <c r="I75" s="30"/>
      <c r="J75" s="10"/>
    </row>
    <row r="76" spans="1:10">
      <c r="A76" s="25"/>
      <c r="B76" s="25"/>
      <c r="C76" s="25"/>
      <c r="D76" s="22">
        <f>IF(((SUMPRODUCT(K76:P76,$K$7:$P$7)/10/30*15)*$D$3)&gt;15,15,(SUMPRODUCT(K76:P76,$K$7:$P$7)/10/30*15)*$D$3)</f>
        <v>0</v>
      </c>
      <c r="E76" s="28">
        <f>ROUND(D76/15*30,)</f>
        <v>0</v>
      </c>
      <c r="F76" s="5" t="str">
        <f>IF(ROUND(D76,)&gt;=7,"ammesso","")</f>
        <v/>
      </c>
      <c r="G76" s="29" t="str">
        <f>IF(E76&gt;=18,"ridotto","")</f>
        <v/>
      </c>
      <c r="H76" s="26"/>
      <c r="I76" s="30"/>
      <c r="J76" s="10"/>
    </row>
    <row r="77" spans="1:10">
      <c r="A77" s="25"/>
      <c r="B77" s="25"/>
      <c r="C77" s="22"/>
      <c r="D77" s="22">
        <f>IF(((SUMPRODUCT(K77:P77,$K$7:$P$7)/10/30*15)*$D$3)&gt;15,15,(SUMPRODUCT(K77:P77,$K$7:$P$7)/10/30*15)*$D$3)</f>
        <v>0</v>
      </c>
      <c r="E77" s="28">
        <f>ROUND(D77/15*30,)</f>
        <v>0</v>
      </c>
      <c r="F77" s="5" t="str">
        <f>IF(ROUND(D77,)&gt;=7,"ammesso","")</f>
        <v/>
      </c>
      <c r="G77" s="29" t="str">
        <f>IF(E77&gt;=18,"ridotto","")</f>
        <v/>
      </c>
      <c r="H77" s="26"/>
    </row>
    <row r="78" spans="1:10">
      <c r="A78" s="25"/>
      <c r="B78" s="25"/>
      <c r="C78" s="22"/>
      <c r="D78" s="22">
        <f>IF(((SUMPRODUCT(K78:P78,$K$7:$P$7)/10/30*15)*$D$3)&gt;15,15,(SUMPRODUCT(K78:P78,$K$7:$P$7)/10/30*15)*$D$3)</f>
        <v>0</v>
      </c>
      <c r="E78" s="28">
        <f>ROUND(D78/15*30,)</f>
        <v>0</v>
      </c>
      <c r="F78" s="5" t="str">
        <f>IF(ROUND(D78,)&gt;=7,"ammesso","")</f>
        <v/>
      </c>
      <c r="G78" s="29" t="str">
        <f>IF(E78&gt;=18,"ridotto","")</f>
        <v/>
      </c>
      <c r="H78" s="26"/>
      <c r="I78" s="30"/>
      <c r="J78" s="10"/>
    </row>
  </sheetData>
  <sortState ref="A9:N10">
    <sortCondition ref="A9:A10"/>
  </sortState>
  <mergeCells count="2">
    <mergeCell ref="A1:H1"/>
    <mergeCell ref="A2:H2"/>
  </mergeCells>
  <phoneticPr fontId="2" type="noConversion"/>
  <printOptions horizontalCentered="1" verticalCentered="1"/>
  <pageMargins left="0.79000000000000015" right="0.79000000000000015" top="1.06" bottom="1.06" header="0.79000000000000015" footer="0.79000000000000015"/>
  <pageSetup paperSize="0" scale="65" orientation="landscape" horizontalDpi="4294967292" verticalDpi="4294967292"/>
  <headerFooter alignWithMargins="0">
    <oddHeader>&amp;C&amp;"Times New Roman,Regular"&amp;12&amp;A</oddHeader>
    <oddFooter>&amp;C&amp;"Times New Roman,Regular"&amp;12Page &amp;P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H27"/>
  <sheetViews>
    <sheetView workbookViewId="0">
      <selection sqref="A1:G5"/>
    </sheetView>
  </sheetViews>
  <sheetFormatPr baseColWidth="10" defaultColWidth="8.83203125" defaultRowHeight="12" x14ac:dyDescent="0"/>
  <cols>
    <col min="1" max="7" width="12.6640625" customWidth="1"/>
  </cols>
  <sheetData>
    <row r="1" spans="1:8">
      <c r="A1" s="46" t="s">
        <v>34</v>
      </c>
      <c r="B1" s="46"/>
      <c r="C1" s="46"/>
      <c r="D1" s="46"/>
      <c r="E1" s="46"/>
      <c r="F1" s="46"/>
      <c r="G1" s="46"/>
    </row>
    <row r="2" spans="1:8">
      <c r="A2" s="45" t="s">
        <v>28</v>
      </c>
      <c r="B2" s="45"/>
      <c r="C2" s="45"/>
      <c r="D2" s="45"/>
      <c r="E2" s="45"/>
      <c r="F2" s="45"/>
      <c r="G2" s="45"/>
    </row>
    <row r="3" spans="1:8">
      <c r="A3" s="42" t="s">
        <v>1</v>
      </c>
      <c r="B3" s="42"/>
      <c r="C3" s="42"/>
      <c r="D3" s="42" t="s">
        <v>3</v>
      </c>
      <c r="E3" s="42" t="s">
        <v>13</v>
      </c>
      <c r="F3" s="42" t="s">
        <v>14</v>
      </c>
      <c r="G3" s="42" t="s">
        <v>10</v>
      </c>
    </row>
    <row r="4" spans="1:8">
      <c r="A4">
        <v>268649</v>
      </c>
      <c r="C4">
        <v>15.552000000000001</v>
      </c>
      <c r="D4">
        <v>16</v>
      </c>
      <c r="E4" t="s">
        <v>29</v>
      </c>
    </row>
    <row r="5" spans="1:8">
      <c r="A5">
        <v>275847</v>
      </c>
      <c r="C5">
        <v>10.530000000000001</v>
      </c>
      <c r="D5">
        <v>11</v>
      </c>
      <c r="E5" t="s">
        <v>33</v>
      </c>
    </row>
    <row r="11" spans="1:8">
      <c r="G11" s="26"/>
    </row>
    <row r="12" spans="1:8">
      <c r="G12" s="26"/>
    </row>
    <row r="13" spans="1:8">
      <c r="G13" s="26"/>
    </row>
    <row r="14" spans="1:8">
      <c r="G14" s="29"/>
      <c r="H14" s="26"/>
    </row>
    <row r="15" spans="1:8">
      <c r="F15" s="5"/>
      <c r="G15" s="5"/>
    </row>
    <row r="16" spans="1:8">
      <c r="F16" s="5"/>
      <c r="G16" s="5"/>
    </row>
    <row r="17" spans="6:7">
      <c r="F17" s="24"/>
    </row>
    <row r="18" spans="6:7">
      <c r="F18" s="5"/>
    </row>
    <row r="19" spans="6:7">
      <c r="F19" s="5"/>
    </row>
    <row r="20" spans="6:7">
      <c r="F20" s="5"/>
      <c r="G20" s="5"/>
    </row>
    <row r="21" spans="6:7">
      <c r="F21" s="5"/>
      <c r="G21" s="5"/>
    </row>
    <row r="22" spans="6:7">
      <c r="F22" s="5"/>
      <c r="G22" s="5"/>
    </row>
    <row r="23" spans="6:7">
      <c r="F23" s="5"/>
    </row>
    <row r="24" spans="6:7">
      <c r="F24" s="5"/>
    </row>
    <row r="25" spans="6:7">
      <c r="F25" s="5"/>
    </row>
    <row r="26" spans="6:7">
      <c r="F26" s="5"/>
    </row>
    <row r="27" spans="6:7">
      <c r="F27" s="5"/>
    </row>
  </sheetData>
  <sortState ref="A4:F10">
    <sortCondition ref="A4:A10"/>
  </sortState>
  <mergeCells count="2">
    <mergeCell ref="A2:G2"/>
    <mergeCell ref="A1:G1"/>
  </mergeCells>
  <phoneticPr fontId="2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0" scale="91"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riservato</vt:lpstr>
      <vt:lpstr>pubblico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 p</cp:lastModifiedBy>
  <cp:lastPrinted>2015-06-28T16:00:08Z</cp:lastPrinted>
  <dcterms:created xsi:type="dcterms:W3CDTF">2009-02-12T12:25:01Z</dcterms:created>
  <dcterms:modified xsi:type="dcterms:W3CDTF">2015-06-28T16:00:12Z</dcterms:modified>
</cp:coreProperties>
</file>